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acomo.conte01\OneDrive - Giustizia\Mantenimento 2020-2024\Gara sopravvitto Marche\Atti di Gara\WORD\"/>
    </mc:Choice>
  </mc:AlternateContent>
  <xr:revisionPtr revIDLastSave="1" documentId="13_ncr:1_{50416CE7-145B-4523-991A-3AC577282122}" xr6:coauthVersionLast="44" xr6:coauthVersionMax="47" xr10:uidLastSave="{6D7B322C-26FB-40EE-8211-5545D9D10AC6}"/>
  <bookViews>
    <workbookView xWindow="-120" yWindow="-120" windowWidth="29040" windowHeight="15840" xr2:uid="{00000000-000D-0000-FFFF-FFFF00000000}"/>
  </bookViews>
  <sheets>
    <sheet name="Lotto 1" sheetId="1" r:id="rId1"/>
  </sheets>
  <definedNames>
    <definedName name="_xlnm.Print_Area" localSheetId="0">'Lotto 1'!$A$1:$J$29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F14" i="1"/>
  <c r="G14" i="1"/>
  <c r="D14" i="1"/>
  <c r="E13" i="1"/>
  <c r="F13" i="1"/>
  <c r="G13" i="1"/>
  <c r="D13" i="1"/>
  <c r="E6" i="1"/>
  <c r="F6" i="1"/>
  <c r="G6" i="1"/>
  <c r="D6" i="1"/>
  <c r="E5" i="1"/>
  <c r="F5" i="1"/>
  <c r="G5" i="1"/>
  <c r="D5" i="1"/>
  <c r="D15" i="1"/>
  <c r="E15" i="1" s="1"/>
  <c r="F15" i="1" s="1"/>
  <c r="G15" i="1" s="1"/>
  <c r="I5" i="1" l="1"/>
  <c r="I6" i="1"/>
  <c r="G4" i="1"/>
  <c r="F4" i="1"/>
  <c r="E4" i="1"/>
  <c r="D4" i="1"/>
  <c r="C4" i="1"/>
  <c r="C18" i="1" l="1"/>
  <c r="E18" i="1" l="1"/>
  <c r="E17" i="1" s="1"/>
  <c r="F18" i="1"/>
  <c r="F17" i="1" s="1"/>
  <c r="G18" i="1"/>
  <c r="G17" i="1" s="1"/>
  <c r="D18" i="1"/>
  <c r="I11" i="1"/>
  <c r="I13" i="1"/>
  <c r="I14" i="1"/>
  <c r="I15" i="1"/>
  <c r="D12" i="1"/>
  <c r="E12" i="1"/>
  <c r="F12" i="1"/>
  <c r="G12" i="1"/>
  <c r="C12" i="1"/>
  <c r="C17" i="1"/>
  <c r="I18" i="1" l="1"/>
  <c r="D17" i="1"/>
  <c r="I4" i="1"/>
  <c r="I12" i="1"/>
  <c r="I17" i="1" l="1"/>
  <c r="J17" i="1" s="1"/>
  <c r="J15" i="1"/>
  <c r="J18" i="1"/>
  <c r="J13" i="1"/>
  <c r="J14" i="1"/>
  <c r="J11" i="1"/>
  <c r="J12" i="1"/>
  <c r="F8" i="1"/>
  <c r="D8" i="1"/>
  <c r="E8" i="1"/>
  <c r="G8" i="1"/>
  <c r="D9" i="1"/>
  <c r="E9" i="1" s="1"/>
  <c r="F9" i="1" s="1"/>
  <c r="G9" i="1" s="1"/>
  <c r="E10" i="1"/>
  <c r="F10" i="1"/>
  <c r="D10" i="1"/>
  <c r="G10" i="1"/>
  <c r="C7" i="1"/>
  <c r="C20" i="1" s="1"/>
  <c r="I10" i="1" l="1"/>
  <c r="J10" i="1" s="1"/>
  <c r="E7" i="1"/>
  <c r="E20" i="1" s="1"/>
  <c r="D7" i="1"/>
  <c r="D20" i="1" s="1"/>
  <c r="G7" i="1"/>
  <c r="G20" i="1" s="1"/>
  <c r="F7" i="1"/>
  <c r="F20" i="1" s="1"/>
  <c r="C23" i="1"/>
  <c r="C22" i="1"/>
  <c r="I9" i="1"/>
  <c r="J9" i="1" s="1"/>
  <c r="I8" i="1"/>
  <c r="J8" i="1" s="1"/>
  <c r="I20" i="1" l="1"/>
  <c r="J20" i="1" s="1"/>
  <c r="I7" i="1"/>
  <c r="J7" i="1" s="1"/>
  <c r="G22" i="1"/>
  <c r="F22" i="1"/>
  <c r="D22" i="1"/>
  <c r="E22" i="1"/>
  <c r="C21" i="1"/>
  <c r="G23" i="1"/>
  <c r="E23" i="1"/>
  <c r="F23" i="1"/>
  <c r="D23" i="1"/>
  <c r="I23" i="1"/>
  <c r="J23" i="1" s="1"/>
  <c r="E21" i="1" l="1"/>
  <c r="E25" i="1" s="1"/>
  <c r="E26" i="1" s="1"/>
  <c r="D21" i="1"/>
  <c r="D25" i="1" s="1"/>
  <c r="D26" i="1" s="1"/>
  <c r="G21" i="1"/>
  <c r="G25" i="1" s="1"/>
  <c r="G26" i="1" s="1"/>
  <c r="C25" i="1"/>
  <c r="F21" i="1"/>
  <c r="F25" i="1" s="1"/>
  <c r="F26" i="1" s="1"/>
  <c r="I22" i="1"/>
  <c r="J22" i="1" s="1"/>
  <c r="I25" i="1" l="1"/>
  <c r="J25" i="1" s="1"/>
  <c r="C26" i="1"/>
  <c r="I21" i="1"/>
  <c r="J21" i="1" s="1"/>
</calcChain>
</file>

<file path=xl/sharedStrings.xml><?xml version="1.0" encoding="utf-8"?>
<sst xmlns="http://schemas.openxmlformats.org/spreadsheetml/2006/main" count="31" uniqueCount="30">
  <si>
    <t>PIANO ECONOMICO FINANZIARIO LOTTO 1</t>
  </si>
  <si>
    <t>Anno 1</t>
  </si>
  <si>
    <t>Anno 2</t>
  </si>
  <si>
    <t>Anno 3</t>
  </si>
  <si>
    <t>Anno 4</t>
  </si>
  <si>
    <t>Anno 5</t>
  </si>
  <si>
    <t>Totale</t>
  </si>
  <si>
    <t>% sui Ricavi</t>
  </si>
  <si>
    <t>NOTE</t>
  </si>
  <si>
    <t>A) VALORE DELLA PRODUZIONE</t>
  </si>
  <si>
    <t>*</t>
  </si>
  <si>
    <t>Ricavi delle vendite da prodotti alimentari (Netto IVA)</t>
  </si>
  <si>
    <t>Ricavi delle vendite da prodotti non alimentari (Netto IVA)</t>
  </si>
  <si>
    <t>B) COSTI DELLA PRODUZIONE</t>
  </si>
  <si>
    <t>Costi per merci e accessori</t>
  </si>
  <si>
    <t>Costi per il Personale</t>
  </si>
  <si>
    <t>Costi per canoni di locazione/occupazione</t>
  </si>
  <si>
    <t>Ammortamento e svalutazioni</t>
  </si>
  <si>
    <t xml:space="preserve">  a) ammortamento delle immobilizzazioni immateriali</t>
  </si>
  <si>
    <t xml:space="preserve">  b) ammortamento delle immobilizzazioni materiali </t>
  </si>
  <si>
    <t xml:space="preserve">Spese generali (utenze, manutenzioni, assicurazioni, formazione, sicurezza, servizio a rimborso mod. 393…) </t>
  </si>
  <si>
    <t>C) PROVENTI E ONERI FINANZIARI</t>
  </si>
  <si>
    <t>Interessi e altri oneri finanziari         %</t>
  </si>
  <si>
    <t>Risultato prima delle imposte (A - B  - C )</t>
  </si>
  <si>
    <t>Imposte sul reddito dell'esercizio, correnti, differite e anticipate</t>
  </si>
  <si>
    <t>IRES                                                               %</t>
  </si>
  <si>
    <t>IRAP                                                              %</t>
  </si>
  <si>
    <t>Utile (Perdite) di esercizio</t>
  </si>
  <si>
    <t>Utile annuo %</t>
  </si>
  <si>
    <t>Dato disponiile: fatturato medio degli ultimi tre anni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</si>
</sst>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2" tint="-9.9948118533890809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0" fillId="3" borderId="0" xfId="0" applyFill="1"/>
    <xf numFmtId="0" fontId="5" fillId="3" borderId="9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6" fillId="0" borderId="0" xfId="0" applyFont="1"/>
    <xf numFmtId="0" fontId="1" fillId="0" borderId="6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164" fontId="5" fillId="2" borderId="1" xfId="0" applyNumberFormat="1" applyFont="1" applyFill="1" applyBorder="1"/>
    <xf numFmtId="164" fontId="0" fillId="0" borderId="0" xfId="0" applyNumberFormat="1"/>
    <xf numFmtId="164" fontId="5" fillId="2" borderId="2" xfId="0" applyNumberFormat="1" applyFont="1" applyFill="1" applyBorder="1"/>
    <xf numFmtId="164" fontId="0" fillId="0" borderId="9" xfId="0" applyNumberFormat="1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4" xfId="0" applyNumberFormat="1" applyBorder="1"/>
    <xf numFmtId="164" fontId="5" fillId="2" borderId="10" xfId="0" applyNumberFormat="1" applyFont="1" applyFill="1" applyBorder="1"/>
    <xf numFmtId="164" fontId="5" fillId="2" borderId="0" xfId="0" applyNumberFormat="1" applyFont="1" applyFill="1"/>
    <xf numFmtId="164" fontId="0" fillId="0" borderId="5" xfId="0" applyNumberFormat="1" applyBorder="1"/>
    <xf numFmtId="164" fontId="0" fillId="0" borderId="8" xfId="0" applyNumberFormat="1" applyBorder="1"/>
    <xf numFmtId="164" fontId="0" fillId="0" borderId="6" xfId="0" applyNumberFormat="1" applyBorder="1"/>
    <xf numFmtId="10" fontId="0" fillId="0" borderId="3" xfId="0" applyNumberFormat="1" applyBorder="1"/>
    <xf numFmtId="10" fontId="0" fillId="0" borderId="7" xfId="0" applyNumberFormat="1" applyBorder="1" applyAlignment="1">
      <alignment horizontal="center" vertical="center"/>
    </xf>
    <xf numFmtId="164" fontId="0" fillId="0" borderId="11" xfId="1" applyFont="1" applyBorder="1"/>
    <xf numFmtId="164" fontId="0" fillId="0" borderId="12" xfId="1" applyFont="1" applyBorder="1"/>
    <xf numFmtId="0" fontId="9" fillId="0" borderId="0" xfId="0" applyFont="1" applyAlignment="1">
      <alignment horizontal="center" vertical="center"/>
    </xf>
  </cellXfs>
  <cellStyles count="3">
    <cellStyle name="Normale" xfId="0" builtinId="0"/>
    <cellStyle name="Valuta" xfId="1" builtinId="4"/>
    <cellStyle name="Valuta 2" xfId="2" xr:uid="{7D461D03-04F1-4113-972F-5764E90C78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zoomScaleNormal="100" workbookViewId="0">
      <selection activeCell="D34" sqref="D34"/>
    </sheetView>
  </sheetViews>
  <sheetFormatPr defaultRowHeight="15" x14ac:dyDescent="0.25"/>
  <cols>
    <col min="2" max="2" width="89.5703125" customWidth="1"/>
    <col min="3" max="3" width="15.7109375" bestFit="1" customWidth="1"/>
    <col min="4" max="7" width="14.7109375" bestFit="1" customWidth="1"/>
    <col min="8" max="8" width="3.140625" customWidth="1"/>
    <col min="9" max="9" width="14.7109375" bestFit="1" customWidth="1"/>
    <col min="10" max="10" width="12.42578125" customWidth="1"/>
  </cols>
  <sheetData>
    <row r="1" spans="1:10" ht="21" x14ac:dyDescent="0.25">
      <c r="B1" s="32" t="s">
        <v>0</v>
      </c>
      <c r="C1" s="32"/>
      <c r="D1" s="32"/>
      <c r="E1" s="32"/>
      <c r="F1" s="32"/>
      <c r="G1" s="32"/>
      <c r="H1" s="32"/>
      <c r="I1" s="32"/>
      <c r="J1" s="32"/>
    </row>
    <row r="3" spans="1:10" x14ac:dyDescent="0.25">
      <c r="B3" s="5"/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I3" s="7" t="s">
        <v>6</v>
      </c>
      <c r="J3" s="8" t="s">
        <v>7</v>
      </c>
    </row>
    <row r="4" spans="1:10" x14ac:dyDescent="0.25">
      <c r="A4" s="15" t="s">
        <v>8</v>
      </c>
      <c r="B4" s="4" t="s">
        <v>9</v>
      </c>
      <c r="C4" s="16">
        <f>(C5+C6)</f>
        <v>747040.61</v>
      </c>
      <c r="D4" s="16">
        <f>(D5+D6)</f>
        <v>747040.61</v>
      </c>
      <c r="E4" s="16">
        <f>(E5+E6)</f>
        <v>747040.61</v>
      </c>
      <c r="F4" s="16">
        <f>(F5+F6)</f>
        <v>747040.61</v>
      </c>
      <c r="G4" s="16">
        <f>(G5+G6)</f>
        <v>747040.61</v>
      </c>
      <c r="H4" s="17"/>
      <c r="I4" s="18">
        <f>SUM(C4:G4)</f>
        <v>3735203.05</v>
      </c>
      <c r="J4" s="28"/>
    </row>
    <row r="5" spans="1:10" ht="15.75" x14ac:dyDescent="0.25">
      <c r="A5" s="11" t="s">
        <v>10</v>
      </c>
      <c r="B5" t="s">
        <v>11</v>
      </c>
      <c r="C5" s="30">
        <v>522928.42699999997</v>
      </c>
      <c r="D5" s="19">
        <f>$C$5</f>
        <v>522928.42699999997</v>
      </c>
      <c r="E5" s="19">
        <f t="shared" ref="E5:G5" si="0">$C$5</f>
        <v>522928.42699999997</v>
      </c>
      <c r="F5" s="19">
        <f t="shared" si="0"/>
        <v>522928.42699999997</v>
      </c>
      <c r="G5" s="19">
        <f t="shared" si="0"/>
        <v>522928.42699999997</v>
      </c>
      <c r="H5" s="17"/>
      <c r="I5" s="20">
        <f>SUM(C5:G5)</f>
        <v>2614642.1349999998</v>
      </c>
      <c r="J5" s="28"/>
    </row>
    <row r="6" spans="1:10" x14ac:dyDescent="0.25">
      <c r="A6" s="10"/>
      <c r="B6" t="s">
        <v>12</v>
      </c>
      <c r="C6" s="31">
        <v>224112.18300000002</v>
      </c>
      <c r="D6" s="19">
        <f>$C$6</f>
        <v>224112.18300000002</v>
      </c>
      <c r="E6" s="19">
        <f t="shared" ref="E6:G6" si="1">$C$6</f>
        <v>224112.18300000002</v>
      </c>
      <c r="F6" s="19">
        <f t="shared" si="1"/>
        <v>224112.18300000002</v>
      </c>
      <c r="G6" s="19">
        <f t="shared" si="1"/>
        <v>224112.18300000002</v>
      </c>
      <c r="H6" s="17"/>
      <c r="I6" s="20">
        <f>SUM(C6:G6)</f>
        <v>1120560.915</v>
      </c>
      <c r="J6" s="28"/>
    </row>
    <row r="7" spans="1:10" x14ac:dyDescent="0.25">
      <c r="A7" s="10"/>
      <c r="B7" s="4" t="s">
        <v>13</v>
      </c>
      <c r="C7" s="16">
        <f>SUM(C8+C9+C10+C11+C12+C15)</f>
        <v>715330.52785260731</v>
      </c>
      <c r="D7" s="16">
        <f>SUM(D8+D9+D10+D11+D12+D15)</f>
        <v>715731.29825260735</v>
      </c>
      <c r="E7" s="16">
        <f>SUM(E8+E9+E10+E11+E12+E15)</f>
        <v>717554.78479090228</v>
      </c>
      <c r="F7" s="16">
        <f>SUM(F8+F9+F10+F11+F12+F15)</f>
        <v>717963.57059890218</v>
      </c>
      <c r="G7" s="16">
        <f>SUM(G8+G9+G10+G11+G12+G15)</f>
        <v>719805.29200258025</v>
      </c>
      <c r="H7" s="17"/>
      <c r="I7" s="18">
        <f>SUM(C7:G7)</f>
        <v>3586385.4734975994</v>
      </c>
      <c r="J7" s="28">
        <f>I7/$I$4</f>
        <v>0.9601581026492253</v>
      </c>
    </row>
    <row r="8" spans="1:10" x14ac:dyDescent="0.25">
      <c r="B8" t="s">
        <v>14</v>
      </c>
      <c r="C8" s="19">
        <v>501955.66141687625</v>
      </c>
      <c r="D8" s="19">
        <f>$C$8</f>
        <v>501955.66141687625</v>
      </c>
      <c r="E8" s="19">
        <f t="shared" ref="E8:G8" si="2">$C$8</f>
        <v>501955.66141687625</v>
      </c>
      <c r="F8" s="19">
        <f t="shared" si="2"/>
        <v>501955.66141687625</v>
      </c>
      <c r="G8" s="19">
        <f t="shared" si="2"/>
        <v>501955.66141687625</v>
      </c>
      <c r="H8" s="17"/>
      <c r="I8" s="20">
        <f t="shared" ref="I8:I15" si="3">SUM(C8:G8)</f>
        <v>2509778.3070843811</v>
      </c>
      <c r="J8" s="28">
        <f>I8/$I$4</f>
        <v>0.67192553483387774</v>
      </c>
    </row>
    <row r="9" spans="1:10" ht="15.75" x14ac:dyDescent="0.25">
      <c r="A9" s="11"/>
      <c r="B9" t="s">
        <v>15</v>
      </c>
      <c r="C9" s="19">
        <v>182348.65382950526</v>
      </c>
      <c r="D9" s="19">
        <f>C9</f>
        <v>182348.65382950526</v>
      </c>
      <c r="E9" s="19">
        <f>D9+(D9*1%)</f>
        <v>184172.14036780031</v>
      </c>
      <c r="F9" s="19">
        <f>E9</f>
        <v>184172.14036780031</v>
      </c>
      <c r="G9" s="19">
        <f>F9+(F9*1%)</f>
        <v>186013.86177147832</v>
      </c>
      <c r="H9" s="17"/>
      <c r="I9" s="20">
        <f t="shared" si="3"/>
        <v>919055.45016608946</v>
      </c>
      <c r="J9" s="28">
        <f t="shared" ref="J9:J25" si="4">I9/$I$4</f>
        <v>0.24605233982288849</v>
      </c>
    </row>
    <row r="10" spans="1:10" x14ac:dyDescent="0.25">
      <c r="B10" t="s">
        <v>16</v>
      </c>
      <c r="C10" s="19">
        <v>7487.6926062256716</v>
      </c>
      <c r="D10" s="19">
        <f>$C$10</f>
        <v>7487.6926062256716</v>
      </c>
      <c r="E10" s="19">
        <f t="shared" ref="E10:G10" si="5">$C$10</f>
        <v>7487.6926062256716</v>
      </c>
      <c r="F10" s="19">
        <f t="shared" si="5"/>
        <v>7487.6926062256716</v>
      </c>
      <c r="G10" s="19">
        <f t="shared" si="5"/>
        <v>7487.6926062256716</v>
      </c>
      <c r="H10" s="17"/>
      <c r="I10" s="20">
        <f t="shared" si="3"/>
        <v>37438.463031128354</v>
      </c>
      <c r="J10" s="28">
        <f t="shared" si="4"/>
        <v>1.0023139981942443E-2</v>
      </c>
    </row>
    <row r="11" spans="1:10" ht="15.75" x14ac:dyDescent="0.25">
      <c r="A11" s="11"/>
      <c r="B11" s="2"/>
      <c r="C11" s="21"/>
      <c r="D11" s="21"/>
      <c r="E11" s="21"/>
      <c r="F11" s="21"/>
      <c r="G11" s="21"/>
      <c r="H11" s="17"/>
      <c r="I11" s="20">
        <f t="shared" si="3"/>
        <v>0</v>
      </c>
      <c r="J11" s="28">
        <f t="shared" si="4"/>
        <v>0</v>
      </c>
    </row>
    <row r="12" spans="1:10" ht="15.75" x14ac:dyDescent="0.25">
      <c r="A12" s="11"/>
      <c r="B12" t="s">
        <v>17</v>
      </c>
      <c r="C12" s="19">
        <f>SUM(C13:C14)</f>
        <v>3500</v>
      </c>
      <c r="D12" s="19">
        <f t="shared" ref="D12:G12" si="6">SUM(D13:D14)</f>
        <v>3500</v>
      </c>
      <c r="E12" s="19">
        <f t="shared" si="6"/>
        <v>3500</v>
      </c>
      <c r="F12" s="19">
        <f t="shared" si="6"/>
        <v>3500</v>
      </c>
      <c r="G12" s="19">
        <f t="shared" si="6"/>
        <v>3500</v>
      </c>
      <c r="H12" s="17"/>
      <c r="I12" s="20">
        <f t="shared" si="3"/>
        <v>17500</v>
      </c>
      <c r="J12" s="28">
        <f t="shared" si="4"/>
        <v>4.6851535955990398E-3</v>
      </c>
    </row>
    <row r="13" spans="1:10" ht="15.75" x14ac:dyDescent="0.25">
      <c r="A13" s="11"/>
      <c r="B13" t="s">
        <v>18</v>
      </c>
      <c r="C13" s="19">
        <v>2500</v>
      </c>
      <c r="D13" s="19">
        <f>$C$13</f>
        <v>2500</v>
      </c>
      <c r="E13" s="19">
        <f t="shared" ref="E13:G13" si="7">$C$13</f>
        <v>2500</v>
      </c>
      <c r="F13" s="19">
        <f t="shared" si="7"/>
        <v>2500</v>
      </c>
      <c r="G13" s="19">
        <f t="shared" si="7"/>
        <v>2500</v>
      </c>
      <c r="H13" s="17"/>
      <c r="I13" s="20">
        <f t="shared" si="3"/>
        <v>12500</v>
      </c>
      <c r="J13" s="28">
        <f t="shared" si="4"/>
        <v>3.3465382825707429E-3</v>
      </c>
    </row>
    <row r="14" spans="1:10" ht="15.75" x14ac:dyDescent="0.25">
      <c r="A14" s="11"/>
      <c r="B14" t="s">
        <v>19</v>
      </c>
      <c r="C14" s="19">
        <v>1000</v>
      </c>
      <c r="D14" s="19">
        <f>$C$14</f>
        <v>1000</v>
      </c>
      <c r="E14" s="19">
        <f t="shared" ref="E14:G14" si="8">$C$14</f>
        <v>1000</v>
      </c>
      <c r="F14" s="19">
        <f t="shared" si="8"/>
        <v>1000</v>
      </c>
      <c r="G14" s="19">
        <f t="shared" si="8"/>
        <v>1000</v>
      </c>
      <c r="H14" s="17"/>
      <c r="I14" s="20">
        <f t="shared" si="3"/>
        <v>5000</v>
      </c>
      <c r="J14" s="28">
        <f t="shared" si="4"/>
        <v>1.3386153130282971E-3</v>
      </c>
    </row>
    <row r="15" spans="1:10" ht="15.75" x14ac:dyDescent="0.25">
      <c r="A15" s="11"/>
      <c r="B15" t="s">
        <v>20</v>
      </c>
      <c r="C15" s="19">
        <v>20038.52</v>
      </c>
      <c r="D15" s="19">
        <f>C15+(C15*2%)</f>
        <v>20439.290400000002</v>
      </c>
      <c r="E15" s="19">
        <f>D15</f>
        <v>20439.290400000002</v>
      </c>
      <c r="F15" s="19">
        <f>E15+(E15*2%)</f>
        <v>20848.076208000002</v>
      </c>
      <c r="G15" s="19">
        <f>F15</f>
        <v>20848.076208000002</v>
      </c>
      <c r="H15" s="17"/>
      <c r="I15" s="20">
        <f t="shared" si="3"/>
        <v>102613.253216</v>
      </c>
      <c r="J15" s="28">
        <f t="shared" si="4"/>
        <v>2.7471934414917552E-2</v>
      </c>
    </row>
    <row r="16" spans="1:10" x14ac:dyDescent="0.25">
      <c r="A16" s="3"/>
      <c r="C16" s="22"/>
      <c r="D16" s="22"/>
      <c r="E16" s="22"/>
      <c r="F16" s="22"/>
      <c r="G16" s="22"/>
      <c r="H16" s="17"/>
      <c r="I16" s="20"/>
      <c r="J16" s="28"/>
    </row>
    <row r="17" spans="1:10" x14ac:dyDescent="0.25">
      <c r="A17" s="3"/>
      <c r="B17" s="4" t="s">
        <v>21</v>
      </c>
      <c r="C17" s="23">
        <f>C18</f>
        <v>7470.4061000000002</v>
      </c>
      <c r="D17" s="23">
        <f t="shared" ref="D17:G17" si="9">D18</f>
        <v>7470.4061000000002</v>
      </c>
      <c r="E17" s="23">
        <f t="shared" si="9"/>
        <v>7470.4061000000002</v>
      </c>
      <c r="F17" s="23">
        <f t="shared" si="9"/>
        <v>7470.4061000000002</v>
      </c>
      <c r="G17" s="23">
        <f t="shared" si="9"/>
        <v>7470.4061000000002</v>
      </c>
      <c r="H17" s="17"/>
      <c r="I17" s="20">
        <f>SUM(C17:G17)</f>
        <v>37352.030500000001</v>
      </c>
      <c r="J17" s="28">
        <f t="shared" si="4"/>
        <v>0.01</v>
      </c>
    </row>
    <row r="18" spans="1:10" x14ac:dyDescent="0.25">
      <c r="A18" s="3"/>
      <c r="B18" t="s">
        <v>22</v>
      </c>
      <c r="C18" s="19">
        <f>C4*1%</f>
        <v>7470.4061000000002</v>
      </c>
      <c r="D18" s="19">
        <f>$C$18</f>
        <v>7470.4061000000002</v>
      </c>
      <c r="E18" s="19">
        <f t="shared" ref="E18:G18" si="10">$C$18</f>
        <v>7470.4061000000002</v>
      </c>
      <c r="F18" s="19">
        <f t="shared" si="10"/>
        <v>7470.4061000000002</v>
      </c>
      <c r="G18" s="19">
        <f t="shared" si="10"/>
        <v>7470.4061000000002</v>
      </c>
      <c r="H18" s="17"/>
      <c r="I18" s="20">
        <f t="shared" ref="I18:I23" si="11">SUM(C18:G18)</f>
        <v>37352.030500000001</v>
      </c>
      <c r="J18" s="28">
        <f t="shared" si="4"/>
        <v>0.01</v>
      </c>
    </row>
    <row r="19" spans="1:10" x14ac:dyDescent="0.25">
      <c r="A19" s="3"/>
      <c r="C19" s="17"/>
      <c r="D19" s="17"/>
      <c r="E19" s="17"/>
      <c r="F19" s="17"/>
      <c r="G19" s="17"/>
      <c r="H19" s="17"/>
      <c r="I19" s="20"/>
      <c r="J19" s="28"/>
    </row>
    <row r="20" spans="1:10" x14ac:dyDescent="0.25">
      <c r="A20" s="3"/>
      <c r="B20" s="4" t="s">
        <v>23</v>
      </c>
      <c r="C20" s="23">
        <f>SUM(C4-C7-C17)</f>
        <v>24239.676047392677</v>
      </c>
      <c r="D20" s="23">
        <f t="shared" ref="D20:G20" si="12">SUM(D4-D7-D17)</f>
        <v>23838.905647392639</v>
      </c>
      <c r="E20" s="23">
        <f t="shared" si="12"/>
        <v>22015.419109097704</v>
      </c>
      <c r="F20" s="23">
        <f t="shared" si="12"/>
        <v>21606.633301097805</v>
      </c>
      <c r="G20" s="23">
        <f t="shared" si="12"/>
        <v>19764.911897419741</v>
      </c>
      <c r="H20" s="17"/>
      <c r="I20" s="20">
        <f>SUM(C20:G20)</f>
        <v>111465.54600240057</v>
      </c>
      <c r="J20" s="28">
        <f t="shared" si="4"/>
        <v>2.98418973507747E-2</v>
      </c>
    </row>
    <row r="21" spans="1:10" x14ac:dyDescent="0.25">
      <c r="A21" s="3"/>
      <c r="B21" t="s">
        <v>24</v>
      </c>
      <c r="C21" s="19">
        <f>SUM(C22:C23)</f>
        <v>6762.8696172225564</v>
      </c>
      <c r="D21" s="19">
        <f t="shared" ref="D21:G21" si="13">SUM(D22:D23)</f>
        <v>6762.8696172225564</v>
      </c>
      <c r="E21" s="19">
        <f t="shared" si="13"/>
        <v>6762.8696172225564</v>
      </c>
      <c r="F21" s="19">
        <f t="shared" si="13"/>
        <v>6762.8696172225564</v>
      </c>
      <c r="G21" s="19">
        <f t="shared" si="13"/>
        <v>6762.8696172225564</v>
      </c>
      <c r="H21" s="17"/>
      <c r="I21" s="20">
        <f t="shared" si="11"/>
        <v>33814.348086112783</v>
      </c>
      <c r="J21" s="28">
        <f t="shared" si="4"/>
        <v>9.0528808296279333E-3</v>
      </c>
    </row>
    <row r="22" spans="1:10" x14ac:dyDescent="0.25">
      <c r="A22" s="3"/>
      <c r="B22" t="s">
        <v>25</v>
      </c>
      <c r="C22" s="19">
        <f>C20*24%</f>
        <v>5817.5222513742419</v>
      </c>
      <c r="D22" s="19">
        <f>$C$22</f>
        <v>5817.5222513742419</v>
      </c>
      <c r="E22" s="19">
        <f t="shared" ref="E22:G22" si="14">$C$22</f>
        <v>5817.5222513742419</v>
      </c>
      <c r="F22" s="19">
        <f t="shared" si="14"/>
        <v>5817.5222513742419</v>
      </c>
      <c r="G22" s="19">
        <f t="shared" si="14"/>
        <v>5817.5222513742419</v>
      </c>
      <c r="H22" s="17"/>
      <c r="I22" s="20">
        <f t="shared" si="11"/>
        <v>29087.611256871209</v>
      </c>
      <c r="J22" s="28">
        <f t="shared" si="4"/>
        <v>7.7874243695724146E-3</v>
      </c>
    </row>
    <row r="23" spans="1:10" x14ac:dyDescent="0.25">
      <c r="B23" t="s">
        <v>26</v>
      </c>
      <c r="C23" s="19">
        <f>C20*3.9%</f>
        <v>945.34736584831444</v>
      </c>
      <c r="D23" s="19">
        <f>$C$23</f>
        <v>945.34736584831444</v>
      </c>
      <c r="E23" s="19">
        <f t="shared" ref="E23:G23" si="15">$C$23</f>
        <v>945.34736584831444</v>
      </c>
      <c r="F23" s="19">
        <f t="shared" si="15"/>
        <v>945.34736584831444</v>
      </c>
      <c r="G23" s="19">
        <f t="shared" si="15"/>
        <v>945.34736584831444</v>
      </c>
      <c r="H23" s="17"/>
      <c r="I23" s="20">
        <f t="shared" si="11"/>
        <v>4726.7368292415722</v>
      </c>
      <c r="J23" s="28">
        <f t="shared" si="4"/>
        <v>1.2654564600555176E-3</v>
      </c>
    </row>
    <row r="24" spans="1:10" x14ac:dyDescent="0.25">
      <c r="C24" s="22"/>
      <c r="D24" s="22"/>
      <c r="E24" s="22"/>
      <c r="F24" s="22"/>
      <c r="G24" s="22"/>
      <c r="H24" s="17"/>
      <c r="I24" s="20"/>
      <c r="J24" s="28"/>
    </row>
    <row r="25" spans="1:10" ht="15.75" thickBot="1" x14ac:dyDescent="0.3">
      <c r="B25" s="1" t="s">
        <v>27</v>
      </c>
      <c r="C25" s="24">
        <f>SUM(C20-C21)</f>
        <v>17476.80643017012</v>
      </c>
      <c r="D25" s="24">
        <f t="shared" ref="D25:G25" si="16">SUM(D20-D21)</f>
        <v>17076.036030170082</v>
      </c>
      <c r="E25" s="24">
        <f t="shared" si="16"/>
        <v>15252.549491875146</v>
      </c>
      <c r="F25" s="24">
        <f t="shared" si="16"/>
        <v>14843.763683875248</v>
      </c>
      <c r="G25" s="24">
        <f t="shared" si="16"/>
        <v>13002.042280197184</v>
      </c>
      <c r="H25" s="17"/>
      <c r="I25" s="25">
        <f>SUM(C25:G25)</f>
        <v>77651.197916287783</v>
      </c>
      <c r="J25" s="28">
        <f t="shared" si="4"/>
        <v>2.0789016521146765E-2</v>
      </c>
    </row>
    <row r="26" spans="1:10" ht="15.75" thickBot="1" x14ac:dyDescent="0.3">
      <c r="B26" s="12" t="s">
        <v>28</v>
      </c>
      <c r="C26" s="29">
        <f>C25/C4</f>
        <v>2.3394720710257132E-2</v>
      </c>
      <c r="D26" s="29">
        <f t="shared" ref="D26:G26" si="17">D25/D4</f>
        <v>2.2858243315808605E-2</v>
      </c>
      <c r="E26" s="29">
        <f t="shared" si="17"/>
        <v>2.0417296312546043E-2</v>
      </c>
      <c r="F26" s="29">
        <f t="shared" si="17"/>
        <v>1.9870089370208732E-2</v>
      </c>
      <c r="G26" s="29">
        <f t="shared" si="17"/>
        <v>1.7404732896913307E-2</v>
      </c>
      <c r="H26" s="17"/>
      <c r="I26" s="27"/>
      <c r="J26" s="26"/>
    </row>
    <row r="28" spans="1:10" ht="27.75" customHeight="1" x14ac:dyDescent="0.25">
      <c r="A28" s="9" t="s">
        <v>10</v>
      </c>
      <c r="B28" s="13" t="s">
        <v>29</v>
      </c>
    </row>
    <row r="29" spans="1:10" ht="41.25" customHeight="1" x14ac:dyDescent="0.25">
      <c r="A29" s="9"/>
      <c r="B29" s="14"/>
    </row>
  </sheetData>
  <mergeCells count="1">
    <mergeCell ref="B1:J1"/>
  </mergeCells>
  <phoneticPr fontId="2" type="noConversion"/>
  <pageMargins left="0.7" right="0.7" top="0.75" bottom="0.75" header="0.3" footer="0.3"/>
  <pageSetup paperSize="9" scale="64" orientation="landscape" r:id="rId1"/>
  <ignoredErrors>
    <ignoredError sqref="E9:F9 E15:F15" formula="1"/>
    <ignoredError sqref="C12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AE10CE0F6C504D964AB6D9A1593947" ma:contentTypeVersion="2" ma:contentTypeDescription="Creare un nuovo documento." ma:contentTypeScope="" ma:versionID="e4bf07a73f850f4215a0171c226dc953">
  <xsd:schema xmlns:xsd="http://www.w3.org/2001/XMLSchema" xmlns:xs="http://www.w3.org/2001/XMLSchema" xmlns:p="http://schemas.microsoft.com/office/2006/metadata/properties" xmlns:ns2="c6d2ce77-d7a1-4984-b0aa-e46c97a84333" targetNamespace="http://schemas.microsoft.com/office/2006/metadata/properties" ma:root="true" ma:fieldsID="2818af9c01cdf8402fe8b22c3580fe47" ns2:_="">
    <xsd:import namespace="c6d2ce77-d7a1-4984-b0aa-e46c97a843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2ce77-d7a1-4984-b0aa-e46c97a843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55F611-E214-4F89-97C0-622FEC7603CD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c6d2ce77-d7a1-4984-b0aa-e46c97a8433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A23F636-7838-4F13-9286-4CF66DDA3B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2ce77-d7a1-4984-b0aa-e46c97a843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1B3CAB-6B33-4D4C-AFF5-31681A9EC0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1</vt:lpstr>
      <vt:lpstr>'Lotto 1'!Area_stampa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Florindo Mennitti</dc:creator>
  <cp:keywords/>
  <dc:description/>
  <cp:lastModifiedBy>Giacomo Conte</cp:lastModifiedBy>
  <cp:revision/>
  <cp:lastPrinted>2023-06-08T13:02:10Z</cp:lastPrinted>
  <dcterms:created xsi:type="dcterms:W3CDTF">2021-11-19T11:48:20Z</dcterms:created>
  <dcterms:modified xsi:type="dcterms:W3CDTF">2023-06-08T13:02:10Z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0x010100AEAE10CE0F6C504D964AB6D9A1593947</vt:lpwstr>
  </property>
</Properties>
</file>